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9B0119D-0FCF-471E-B3A8-AFBFAAC24AA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14" i="1" l="1"/>
  <c r="J33" i="1"/>
  <c r="J29" i="1"/>
  <c r="J25" i="1"/>
  <c r="J21" i="1"/>
  <c r="B21" i="1" s="1"/>
  <c r="G20" i="1" s="1"/>
  <c r="C27" i="1" s="1"/>
  <c r="J14" i="1"/>
  <c r="D14" i="1" s="1"/>
  <c r="M8" i="1"/>
  <c r="C14" i="1" s="1"/>
  <c r="F14" i="1" l="1"/>
  <c r="C28" i="1" s="1"/>
  <c r="E27" i="1" l="1"/>
  <c r="A31" i="1" l="1"/>
  <c r="E30" i="1"/>
</calcChain>
</file>

<file path=xl/sharedStrings.xml><?xml version="1.0" encoding="utf-8"?>
<sst xmlns="http://schemas.openxmlformats.org/spreadsheetml/2006/main" count="85" uniqueCount="71">
  <si>
    <t>Ne</t>
  </si>
  <si>
    <t>Ne =</t>
  </si>
  <si>
    <t>Ng</t>
  </si>
  <si>
    <t>C1</t>
  </si>
  <si>
    <t>x C1</t>
  </si>
  <si>
    <t>x Ae</t>
  </si>
  <si>
    <t>C2</t>
  </si>
  <si>
    <t>C3</t>
  </si>
  <si>
    <t>C4</t>
  </si>
  <si>
    <t>C5</t>
  </si>
  <si>
    <t>x C3</t>
  </si>
  <si>
    <t>x C4</t>
  </si>
  <si>
    <t>x C5</t>
  </si>
  <si>
    <t>=</t>
  </si>
  <si>
    <t>x 10^(-3) =</t>
  </si>
  <si>
    <t>x 10^(-6) =</t>
  </si>
  <si>
    <t>E =</t>
  </si>
  <si>
    <t>Na =</t>
  </si>
  <si>
    <t xml:space="preserve">1 - </t>
  </si>
  <si>
    <t>Na</t>
  </si>
  <si>
    <t>L =</t>
  </si>
  <si>
    <t>l =</t>
  </si>
  <si>
    <t>h =</t>
  </si>
  <si>
    <t>Ae (m²) =</t>
  </si>
  <si>
    <t>Se considera que un edificio está aislado cuando no hay otros edificios a menos de una distancia 3H (H: altura del edificio).</t>
  </si>
  <si>
    <t>C1 =</t>
  </si>
  <si>
    <t>2-Rodeado de edificios más bajos</t>
  </si>
  <si>
    <t>3-Aislado</t>
  </si>
  <si>
    <t>1-Cubierta metálica</t>
  </si>
  <si>
    <t>2-Cubierta de hormigón</t>
  </si>
  <si>
    <t>3-Cubierta de madera</t>
  </si>
  <si>
    <t>1-Estructura metálica</t>
  </si>
  <si>
    <t>2-Estructura de hormigón</t>
  </si>
  <si>
    <t>3-Estructura de madera</t>
  </si>
  <si>
    <t>C2 =</t>
  </si>
  <si>
    <t>1-Edificio con contenido inflamable</t>
  </si>
  <si>
    <t>2-Otros contenidos</t>
  </si>
  <si>
    <t>C3 =</t>
  </si>
  <si>
    <t>C4 =</t>
  </si>
  <si>
    <t>1-Edificios no ocupados normalmente</t>
  </si>
  <si>
    <t>2-Usos Pública concurrencia, Sanitario, Comercial, Docente</t>
  </si>
  <si>
    <t>3-Resto de edificios</t>
  </si>
  <si>
    <t>1-Uso ininterrumpible (hospitales, bomberos…) o de impacto ambiental grave</t>
  </si>
  <si>
    <t>2-Resto edificios</t>
  </si>
  <si>
    <t>NO es obligatoria la instalación de pararrayos</t>
  </si>
  <si>
    <t>Es obligatoria la instalación de pararrayos</t>
  </si>
  <si>
    <t>1-Próximo a otros edificios o árboles de la misma altura o más altos</t>
  </si>
  <si>
    <t>Proyecto:</t>
  </si>
  <si>
    <t>Fecha:</t>
  </si>
  <si>
    <t>Revisión:</t>
  </si>
  <si>
    <t>CÁLCULO REQUERIMIENTO PARARRAYOS</t>
  </si>
  <si>
    <t>Cálculo llevado a cabo según lo establecido en el CTE-SUA 8_Seguridad frente al riesgo causado por la acción del rayo, Articulado: Febrero 2010, Comentarios: 26 Diciembre 2017.</t>
  </si>
  <si>
    <t>Superficie de captura equivalente del edificio</t>
  </si>
  <si>
    <r>
      <t xml:space="preserve">Frecuencia esperada de impactos </t>
    </r>
    <r>
      <rPr>
        <sz val="11"/>
        <color theme="1"/>
        <rFont val="Calibri"/>
        <family val="2"/>
        <scheme val="minor"/>
      </rPr>
      <t>(impactos/año)</t>
    </r>
  </si>
  <si>
    <r>
      <t xml:space="preserve">Riesgo admisible </t>
    </r>
    <r>
      <rPr>
        <sz val="11"/>
        <color theme="1"/>
        <rFont val="Calibri"/>
        <family val="2"/>
        <scheme val="minor"/>
      </rPr>
      <t>(impactos/año)</t>
    </r>
  </si>
  <si>
    <t>Eficacia requerida</t>
  </si>
  <si>
    <t>Nivel de protección requerido:</t>
  </si>
  <si>
    <t>Densidad impactos sobre terreno</t>
  </si>
  <si>
    <t>Ng =</t>
  </si>
  <si>
    <t>Extracto Figura 1.1 del CTE-SUA 8</t>
  </si>
  <si>
    <t>4-Asilado sobre una colina o promontorio</t>
  </si>
  <si>
    <t>Valor obtenido según el mapa en la Figura 1.1 del SUA 8</t>
  </si>
  <si>
    <t>Coeficiente situación edificio</t>
  </si>
  <si>
    <t>Coeficiente tipo construcción</t>
  </si>
  <si>
    <t>Coeficiente contenido edificio</t>
  </si>
  <si>
    <t>Coeficiente uso edificio</t>
  </si>
  <si>
    <t>Coeficiente actividad edificio</t>
  </si>
  <si>
    <t>Añadir proyecto</t>
  </si>
  <si>
    <t>Añadir Fecha</t>
  </si>
  <si>
    <t>Añadir número de Revisión</t>
  </si>
  <si>
    <t>C5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</si>
</sst>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rush Script MT"/>
      <family val="4"/>
    </font>
    <font>
      <sz val="10"/>
      <color theme="1"/>
      <name val="Calibri"/>
      <family val="2"/>
      <scheme val="minor"/>
    </font>
    <font>
      <b/>
      <sz val="11"/>
      <color theme="1"/>
      <name val="Square721 BT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/>
    </xf>
    <xf numFmtId="0" fontId="2" fillId="0" borderId="0" xfId="0" applyFont="1"/>
    <xf numFmtId="49" fontId="0" fillId="0" borderId="0" xfId="0" applyNumberFormat="1"/>
    <xf numFmtId="0" fontId="1" fillId="0" borderId="0" xfId="0" applyFont="1"/>
    <xf numFmtId="0" fontId="1" fillId="0" borderId="0" xfId="0" applyFont="1" applyAlignment="1"/>
    <xf numFmtId="0" fontId="0" fillId="2" borderId="0" xfId="0" applyFill="1"/>
    <xf numFmtId="0" fontId="0" fillId="3" borderId="0" xfId="0" applyFill="1"/>
    <xf numFmtId="0" fontId="4" fillId="0" borderId="0" xfId="0" applyFont="1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/>
    <xf numFmtId="0" fontId="0" fillId="4" borderId="0" xfId="0" applyFill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4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34</xdr:row>
      <xdr:rowOff>33617</xdr:rowOff>
    </xdr:from>
    <xdr:to>
      <xdr:col>14</xdr:col>
      <xdr:colOff>549088</xdr:colOff>
      <xdr:row>65</xdr:row>
      <xdr:rowOff>124034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AE6AB-6834-443F-9D20-770E8F79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6533029"/>
          <a:ext cx="8370794" cy="5995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85" zoomScaleNormal="85" workbookViewId="0">
      <selection activeCell="I34" sqref="I34"/>
    </sheetView>
  </sheetViews>
  <sheetFormatPr defaultRowHeight="15" x14ac:dyDescent="0.25"/>
  <cols>
    <col min="2" max="2" width="5.85546875" customWidth="1"/>
    <col min="3" max="3" width="8.140625" customWidth="1"/>
    <col min="4" max="4" width="4.7109375" bestFit="1" customWidth="1"/>
    <col min="5" max="6" width="10.140625" bestFit="1" customWidth="1"/>
    <col min="7" max="7" width="8.28515625" bestFit="1" customWidth="1"/>
    <col min="8" max="8" width="7.7109375" customWidth="1"/>
  </cols>
  <sheetData>
    <row r="1" spans="1:15" x14ac:dyDescent="0.25">
      <c r="A1" s="17" t="s">
        <v>50</v>
      </c>
    </row>
    <row r="2" spans="1:15" x14ac:dyDescent="0.25">
      <c r="A2" s="17"/>
    </row>
    <row r="3" spans="1:15" x14ac:dyDescent="0.25">
      <c r="A3" t="s">
        <v>47</v>
      </c>
      <c r="B3" s="25" t="s">
        <v>67</v>
      </c>
      <c r="C3" s="25"/>
      <c r="D3" s="25"/>
      <c r="E3" s="25"/>
      <c r="F3" s="25"/>
      <c r="G3" s="25"/>
      <c r="I3" s="13" t="s">
        <v>57</v>
      </c>
    </row>
    <row r="4" spans="1:15" x14ac:dyDescent="0.25">
      <c r="A4" t="s">
        <v>48</v>
      </c>
      <c r="B4" s="25" t="s">
        <v>68</v>
      </c>
      <c r="C4" s="25"/>
      <c r="D4" s="25"/>
      <c r="E4" s="25"/>
      <c r="F4" s="25"/>
      <c r="G4" s="25"/>
      <c r="I4" s="1" t="s">
        <v>58</v>
      </c>
      <c r="J4" s="23">
        <v>3</v>
      </c>
    </row>
    <row r="5" spans="1:15" x14ac:dyDescent="0.25">
      <c r="A5" t="s">
        <v>49</v>
      </c>
      <c r="B5" s="25" t="s">
        <v>69</v>
      </c>
      <c r="C5" s="25"/>
      <c r="D5" s="25"/>
      <c r="E5" s="25"/>
      <c r="F5" s="25"/>
      <c r="G5" s="25"/>
      <c r="I5" s="22" t="s">
        <v>61</v>
      </c>
    </row>
    <row r="6" spans="1:15" x14ac:dyDescent="0.25">
      <c r="B6" s="3"/>
    </row>
    <row r="7" spans="1:15" x14ac:dyDescent="0.25">
      <c r="A7" s="28" t="s">
        <v>51</v>
      </c>
      <c r="B7" s="28"/>
      <c r="C7" s="28"/>
      <c r="D7" s="28"/>
      <c r="E7" s="28"/>
      <c r="F7" s="28"/>
      <c r="G7" s="28"/>
      <c r="I7" s="13" t="s">
        <v>52</v>
      </c>
    </row>
    <row r="8" spans="1:15" ht="15" customHeight="1" x14ac:dyDescent="0.25">
      <c r="A8" s="28"/>
      <c r="B8" s="28"/>
      <c r="C8" s="28"/>
      <c r="D8" s="28"/>
      <c r="E8" s="28"/>
      <c r="F8" s="28"/>
      <c r="G8" s="28"/>
      <c r="I8" t="s">
        <v>20</v>
      </c>
      <c r="J8" s="23">
        <v>19.5</v>
      </c>
      <c r="L8" t="s">
        <v>23</v>
      </c>
      <c r="M8" s="24">
        <f>J8*J9+J9*J10*3*2+J8*J9*3*2+PI()*(3*J10)^2</f>
        <v>5528.721044466959</v>
      </c>
    </row>
    <row r="9" spans="1:15" ht="16.5" x14ac:dyDescent="0.3">
      <c r="A9" s="28"/>
      <c r="B9" s="28"/>
      <c r="C9" s="28"/>
      <c r="D9" s="28"/>
      <c r="E9" s="28"/>
      <c r="F9" s="28"/>
      <c r="G9" s="28"/>
      <c r="I9" s="11" t="s">
        <v>21</v>
      </c>
      <c r="J9" s="23">
        <v>17</v>
      </c>
    </row>
    <row r="10" spans="1:15" x14ac:dyDescent="0.25">
      <c r="A10" s="21"/>
      <c r="B10" s="21"/>
      <c r="C10" s="21"/>
      <c r="D10" s="21"/>
      <c r="E10" s="21"/>
      <c r="F10" s="21"/>
      <c r="G10" s="21"/>
      <c r="I10" t="s">
        <v>22</v>
      </c>
      <c r="J10" s="23">
        <v>9</v>
      </c>
    </row>
    <row r="11" spans="1:15" ht="15" customHeight="1" x14ac:dyDescent="0.25">
      <c r="A11" s="13" t="s">
        <v>53</v>
      </c>
    </row>
    <row r="12" spans="1:15" x14ac:dyDescent="0.25">
      <c r="A12" s="1" t="s">
        <v>1</v>
      </c>
      <c r="B12" s="1" t="s">
        <v>2</v>
      </c>
      <c r="C12" s="1" t="s">
        <v>5</v>
      </c>
      <c r="D12" s="1" t="s">
        <v>4</v>
      </c>
      <c r="E12" s="1" t="s">
        <v>15</v>
      </c>
      <c r="F12" s="5"/>
      <c r="I12" s="13" t="s">
        <v>62</v>
      </c>
    </row>
    <row r="13" spans="1:15" ht="15" customHeight="1" x14ac:dyDescent="0.25">
      <c r="A13" s="1"/>
      <c r="B13" s="1"/>
      <c r="C13" s="1"/>
      <c r="D13" s="1"/>
      <c r="E13" s="1"/>
      <c r="F13" s="5"/>
      <c r="I13" s="25" t="s">
        <v>46</v>
      </c>
      <c r="J13" s="25"/>
      <c r="K13" s="25"/>
      <c r="L13" s="25"/>
      <c r="M13" s="25"/>
      <c r="N13" s="25"/>
      <c r="O13" s="25"/>
    </row>
    <row r="14" spans="1:15" x14ac:dyDescent="0.25">
      <c r="A14" s="4" t="s">
        <v>13</v>
      </c>
      <c r="B14" s="1">
        <f>J4</f>
        <v>3</v>
      </c>
      <c r="C14" s="2">
        <f>M8</f>
        <v>5528.721044466959</v>
      </c>
      <c r="D14" s="1">
        <f>J14</f>
        <v>0.5</v>
      </c>
      <c r="E14" s="1" t="s">
        <v>15</v>
      </c>
      <c r="F14" s="19">
        <f>B14*C14*D14*0.000001</f>
        <v>8.2930815667004391E-3</v>
      </c>
      <c r="I14" s="1" t="s">
        <v>25</v>
      </c>
      <c r="J14" s="1">
        <f>VLOOKUP(I13,Sheet2!B3:C6,2)</f>
        <v>0.5</v>
      </c>
    </row>
    <row r="15" spans="1:15" x14ac:dyDescent="0.25">
      <c r="I15" s="35" t="s">
        <v>24</v>
      </c>
      <c r="J15" s="35"/>
      <c r="K15" s="35"/>
      <c r="L15" s="35"/>
      <c r="M15" s="35"/>
      <c r="N15" s="35"/>
      <c r="O15" s="35"/>
    </row>
    <row r="16" spans="1:15" x14ac:dyDescent="0.25">
      <c r="A16" s="13" t="s">
        <v>54</v>
      </c>
      <c r="I16" s="35"/>
      <c r="J16" s="35"/>
      <c r="K16" s="35"/>
      <c r="L16" s="35"/>
      <c r="M16" s="35"/>
      <c r="N16" s="35"/>
      <c r="O16" s="35"/>
    </row>
    <row r="17" spans="1:15" x14ac:dyDescent="0.25">
      <c r="A17" s="27" t="s">
        <v>17</v>
      </c>
      <c r="B17" s="34">
        <v>5.5</v>
      </c>
      <c r="C17" s="34"/>
      <c r="D17" s="34"/>
      <c r="E17" s="34"/>
      <c r="F17" s="27" t="s">
        <v>14</v>
      </c>
      <c r="I17" s="6"/>
    </row>
    <row r="18" spans="1:15" x14ac:dyDescent="0.25">
      <c r="A18" s="27"/>
      <c r="B18" s="1" t="s">
        <v>6</v>
      </c>
      <c r="C18" s="1" t="s">
        <v>10</v>
      </c>
      <c r="D18" s="1" t="s">
        <v>11</v>
      </c>
      <c r="E18" s="1" t="s">
        <v>12</v>
      </c>
      <c r="F18" s="27"/>
      <c r="I18" s="14" t="s">
        <v>63</v>
      </c>
    </row>
    <row r="19" spans="1:15" x14ac:dyDescent="0.25">
      <c r="I19" s="25" t="s">
        <v>28</v>
      </c>
      <c r="J19" s="25"/>
      <c r="K19" s="25"/>
      <c r="L19" s="25"/>
      <c r="M19" s="25"/>
      <c r="N19" s="25"/>
      <c r="O19" s="25"/>
    </row>
    <row r="20" spans="1:15" x14ac:dyDescent="0.25">
      <c r="A20" s="32" t="s">
        <v>13</v>
      </c>
      <c r="B20" s="34">
        <v>5.5</v>
      </c>
      <c r="C20" s="34"/>
      <c r="D20" s="34"/>
      <c r="E20" s="34"/>
      <c r="F20" s="27" t="s">
        <v>14</v>
      </c>
      <c r="G20" s="33">
        <f>B20/B21/C21/D21/E21*0.001</f>
        <v>5.4999999999999997E-3</v>
      </c>
      <c r="I20" s="25" t="s">
        <v>32</v>
      </c>
      <c r="J20" s="25"/>
      <c r="K20" s="25"/>
      <c r="L20" s="25"/>
      <c r="M20" s="25"/>
      <c r="N20" s="25"/>
      <c r="O20" s="25"/>
    </row>
    <row r="21" spans="1:15" x14ac:dyDescent="0.25">
      <c r="A21" s="32"/>
      <c r="B21" s="1">
        <f>J21</f>
        <v>1</v>
      </c>
      <c r="C21" s="1">
        <f>J25</f>
        <v>1</v>
      </c>
      <c r="D21" s="1">
        <f>J29</f>
        <v>1</v>
      </c>
      <c r="E21" s="1">
        <f>J33</f>
        <v>1</v>
      </c>
      <c r="F21" s="27"/>
      <c r="G21" s="33"/>
      <c r="I21" s="1" t="s">
        <v>34</v>
      </c>
      <c r="J21" s="1">
        <f>VLOOKUP(I20,Sheet2!B11:E13,HLOOKUP(I19,Sheet2!C9:E10,2))</f>
        <v>1</v>
      </c>
    </row>
    <row r="22" spans="1:15" x14ac:dyDescent="0.25">
      <c r="A22" s="9"/>
      <c r="B22" s="1"/>
      <c r="C22" s="1"/>
      <c r="D22" s="1"/>
      <c r="E22" s="1"/>
      <c r="F22" s="8"/>
      <c r="G22" s="8"/>
    </row>
    <row r="23" spans="1:15" x14ac:dyDescent="0.25">
      <c r="A23" s="13" t="s">
        <v>55</v>
      </c>
      <c r="I23" s="13" t="s">
        <v>64</v>
      </c>
    </row>
    <row r="24" spans="1:15" x14ac:dyDescent="0.25">
      <c r="A24" s="27" t="s">
        <v>16</v>
      </c>
      <c r="B24" s="27" t="s">
        <v>18</v>
      </c>
      <c r="C24" s="10" t="s">
        <v>19</v>
      </c>
      <c r="D24" s="27" t="s">
        <v>13</v>
      </c>
      <c r="I24" s="25" t="s">
        <v>36</v>
      </c>
      <c r="J24" s="25"/>
      <c r="K24" s="25"/>
      <c r="L24" s="25"/>
      <c r="M24" s="25"/>
      <c r="N24" s="25"/>
      <c r="O24" s="25"/>
    </row>
    <row r="25" spans="1:15" x14ac:dyDescent="0.25">
      <c r="A25" s="27"/>
      <c r="B25" s="27"/>
      <c r="C25" s="7" t="s">
        <v>0</v>
      </c>
      <c r="D25" s="27"/>
      <c r="I25" s="1" t="s">
        <v>37</v>
      </c>
      <c r="J25" s="1">
        <f>VLOOKUP(I24,Sheet2!B16:C17,2)</f>
        <v>1</v>
      </c>
    </row>
    <row r="27" spans="1:15" x14ac:dyDescent="0.25">
      <c r="A27" s="27" t="s">
        <v>16</v>
      </c>
      <c r="B27" s="27" t="s">
        <v>18</v>
      </c>
      <c r="C27" s="20">
        <f>G20</f>
        <v>5.4999999999999997E-3</v>
      </c>
      <c r="D27" s="27" t="s">
        <v>13</v>
      </c>
      <c r="E27" s="31">
        <f>1-(C27/C28)</f>
        <v>0.33679658691837999</v>
      </c>
      <c r="I27" s="13" t="s">
        <v>65</v>
      </c>
    </row>
    <row r="28" spans="1:15" x14ac:dyDescent="0.25">
      <c r="A28" s="27"/>
      <c r="B28" s="27"/>
      <c r="C28" s="19">
        <f>F14</f>
        <v>8.2930815667004391E-3</v>
      </c>
      <c r="D28" s="27"/>
      <c r="E28" s="31"/>
      <c r="I28" s="25" t="s">
        <v>41</v>
      </c>
      <c r="J28" s="25"/>
      <c r="K28" s="25"/>
      <c r="L28" s="25"/>
      <c r="M28" s="25"/>
      <c r="N28" s="25"/>
      <c r="O28" s="25"/>
    </row>
    <row r="29" spans="1:15" x14ac:dyDescent="0.25">
      <c r="I29" s="1" t="s">
        <v>38</v>
      </c>
      <c r="J29" s="1">
        <f>VLOOKUP(I28,Sheet2!B19:C21,2)</f>
        <v>1</v>
      </c>
    </row>
    <row r="30" spans="1:15" ht="15" customHeight="1" x14ac:dyDescent="0.25">
      <c r="A30" s="29" t="s">
        <v>56</v>
      </c>
      <c r="B30" s="29"/>
      <c r="C30" s="29"/>
      <c r="D30" s="29"/>
      <c r="E30" s="30" t="str">
        <f>IF(E27&lt;0.8,"Nivel de protección 4",IF(E27&lt;0.95,"Nivel de proyección 3",IF(E27&lt;0.98,"Nivel de protección 2",IF(E27&gt;=0.98,"Nivel de protección 1"))))</f>
        <v>Nivel de protección 4</v>
      </c>
      <c r="F30" s="30"/>
      <c r="G30" s="30"/>
    </row>
    <row r="31" spans="1:15" x14ac:dyDescent="0.25">
      <c r="A31" s="26" t="str">
        <f>IF(E27&lt;0.8,Sheet2!A1,Sheet2!B1)</f>
        <v>NO es obligatoria la instalación de pararrayos</v>
      </c>
      <c r="B31" s="26"/>
      <c r="C31" s="26"/>
      <c r="D31" s="26"/>
      <c r="E31" s="26"/>
      <c r="F31" s="26"/>
      <c r="G31" s="26"/>
      <c r="I31" s="13" t="s">
        <v>66</v>
      </c>
    </row>
    <row r="32" spans="1:15" x14ac:dyDescent="0.25">
      <c r="A32" s="26"/>
      <c r="B32" s="26"/>
      <c r="C32" s="26"/>
      <c r="D32" s="26"/>
      <c r="E32" s="26"/>
      <c r="F32" s="26"/>
      <c r="G32" s="26"/>
      <c r="I32" s="36" t="s">
        <v>43</v>
      </c>
      <c r="J32" s="36"/>
      <c r="K32" s="36"/>
      <c r="L32" s="36"/>
      <c r="M32" s="36"/>
      <c r="N32" s="36"/>
      <c r="O32" s="36"/>
    </row>
    <row r="33" spans="1:10" x14ac:dyDescent="0.25">
      <c r="I33" s="18" t="s">
        <v>70</v>
      </c>
      <c r="J33" s="18">
        <f>VLOOKUP(I32,Sheet2!B23:C24,2)</f>
        <v>1</v>
      </c>
    </row>
    <row r="34" spans="1:10" x14ac:dyDescent="0.25">
      <c r="A34" t="s">
        <v>59</v>
      </c>
    </row>
  </sheetData>
  <sheetProtection algorithmName="SHA-512" hashValue="ZwBMOygsD8pXMJLR8nfEwyQ71M/TIJORkoLno/SC9aethABaC5GAacK8BN7AEd63BITuOcZEjhOvzcfepSI4mw==" saltValue="hvJfSxQrMD7iFhnaDQomuQ==" spinCount="100000" sheet="1" objects="1" scenarios="1"/>
  <mergeCells count="28">
    <mergeCell ref="I13:O13"/>
    <mergeCell ref="I15:O16"/>
    <mergeCell ref="I32:O32"/>
    <mergeCell ref="I28:O28"/>
    <mergeCell ref="I24:O24"/>
    <mergeCell ref="I20:O20"/>
    <mergeCell ref="I19:O19"/>
    <mergeCell ref="A20:A21"/>
    <mergeCell ref="F20:F21"/>
    <mergeCell ref="G20:G21"/>
    <mergeCell ref="B17:E17"/>
    <mergeCell ref="B20:E20"/>
    <mergeCell ref="B3:G3"/>
    <mergeCell ref="B4:G4"/>
    <mergeCell ref="B5:G5"/>
    <mergeCell ref="A31:G32"/>
    <mergeCell ref="A24:A25"/>
    <mergeCell ref="B24:B25"/>
    <mergeCell ref="D24:D25"/>
    <mergeCell ref="A27:A28"/>
    <mergeCell ref="B27:B28"/>
    <mergeCell ref="D27:D28"/>
    <mergeCell ref="A7:G9"/>
    <mergeCell ref="A30:D30"/>
    <mergeCell ref="E30:G30"/>
    <mergeCell ref="E27:E28"/>
    <mergeCell ref="A17:A18"/>
    <mergeCell ref="F17:F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&amp;L&amp;"Jura,Regular"&amp;8Formato EGall Ingeniería 20180212-Calculo requerimiento pararrayos CTE-SUA 8&amp;R&amp;"Jura,Regular"&amp;9&amp;P de 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15052F-D94D-4BAC-B585-3B902229464A}">
            <xm:f>Sheet2!$A$1</xm:f>
            <x14:dxf>
              <fill>
                <patternFill>
                  <bgColor rgb="FF92D050"/>
                </patternFill>
              </fill>
            </x14:dxf>
          </x14:cfRule>
          <x14:cfRule type="cellIs" priority="2" operator="equal" id="{22D53EF7-7D2B-474C-ADDA-26D685647631}">
            <xm:f>Sheet2!$B$1</xm:f>
            <x14:dxf>
              <fill>
                <patternFill>
                  <bgColor rgb="FFFF0000"/>
                </patternFill>
              </fill>
            </x14:dxf>
          </x14:cfRule>
          <xm:sqref>A31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Seleccione un valor" xr:uid="{00000000-0002-0000-0000-000000000000}">
          <x14:formula1>
            <xm:f>Sheet2!$B$3:$B$6</xm:f>
          </x14:formula1>
          <xm:sqref>I13</xm:sqref>
        </x14:dataValidation>
        <x14:dataValidation type="list" allowBlank="1" showInputMessage="1" showErrorMessage="1" promptTitle="Seleccione un valor" xr:uid="{00000000-0002-0000-0000-000001000000}">
          <x14:formula1>
            <xm:f>Sheet2!$C$9:$E$9</xm:f>
          </x14:formula1>
          <xm:sqref>I19</xm:sqref>
        </x14:dataValidation>
        <x14:dataValidation type="list" allowBlank="1" showInputMessage="1" showErrorMessage="1" promptTitle="Seleccione un valor" xr:uid="{00000000-0002-0000-0000-000002000000}">
          <x14:formula1>
            <xm:f>Sheet2!$B$11:$B$13</xm:f>
          </x14:formula1>
          <xm:sqref>I20</xm:sqref>
        </x14:dataValidation>
        <x14:dataValidation type="list" allowBlank="1" showInputMessage="1" showErrorMessage="1" promptTitle="Seleccione un valor" xr:uid="{00000000-0002-0000-0000-000003000000}">
          <x14:formula1>
            <xm:f>Sheet2!$B$16:$B$17</xm:f>
          </x14:formula1>
          <xm:sqref>I24</xm:sqref>
        </x14:dataValidation>
        <x14:dataValidation type="list" allowBlank="1" showInputMessage="1" showErrorMessage="1" promptTitle="Seleccione un valor" xr:uid="{00000000-0002-0000-0000-000004000000}">
          <x14:formula1>
            <xm:f>Sheet2!$B$19:$B$21</xm:f>
          </x14:formula1>
          <xm:sqref>I28</xm:sqref>
        </x14:dataValidation>
        <x14:dataValidation type="list" allowBlank="1" showInputMessage="1" showErrorMessage="1" promptTitle="Seleccione un valor" xr:uid="{00000000-0002-0000-0000-000005000000}">
          <x14:formula1>
            <xm:f>Sheet2!$B$23:$B$24</xm:f>
          </x14:formula1>
          <xm:sqref>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K23" sqref="K23"/>
    </sheetView>
  </sheetViews>
  <sheetFormatPr defaultRowHeight="15" x14ac:dyDescent="0.25"/>
  <sheetData>
    <row r="1" spans="1:5" x14ac:dyDescent="0.25">
      <c r="A1" s="16" t="s">
        <v>44</v>
      </c>
      <c r="B1" s="15" t="s">
        <v>45</v>
      </c>
    </row>
    <row r="3" spans="1:5" x14ac:dyDescent="0.25">
      <c r="A3" t="s">
        <v>3</v>
      </c>
      <c r="B3" s="12" t="s">
        <v>46</v>
      </c>
      <c r="C3">
        <v>0.5</v>
      </c>
    </row>
    <row r="4" spans="1:5" x14ac:dyDescent="0.25">
      <c r="B4" s="12" t="s">
        <v>26</v>
      </c>
      <c r="C4">
        <v>0.75</v>
      </c>
    </row>
    <row r="5" spans="1:5" x14ac:dyDescent="0.25">
      <c r="B5" s="12" t="s">
        <v>27</v>
      </c>
      <c r="C5">
        <v>1</v>
      </c>
    </row>
    <row r="6" spans="1:5" x14ac:dyDescent="0.25">
      <c r="B6" s="12" t="s">
        <v>60</v>
      </c>
      <c r="C6">
        <v>2</v>
      </c>
    </row>
    <row r="9" spans="1:5" x14ac:dyDescent="0.25">
      <c r="A9" t="s">
        <v>6</v>
      </c>
      <c r="C9" s="12" t="s">
        <v>28</v>
      </c>
      <c r="D9" t="s">
        <v>29</v>
      </c>
      <c r="E9" t="s">
        <v>30</v>
      </c>
    </row>
    <row r="10" spans="1:5" x14ac:dyDescent="0.25">
      <c r="C10">
        <v>2</v>
      </c>
      <c r="D10">
        <v>3</v>
      </c>
      <c r="E10">
        <v>4</v>
      </c>
    </row>
    <row r="11" spans="1:5" x14ac:dyDescent="0.25">
      <c r="B11" t="s">
        <v>31</v>
      </c>
      <c r="C11">
        <v>0.5</v>
      </c>
      <c r="D11">
        <v>1</v>
      </c>
      <c r="E11">
        <v>2</v>
      </c>
    </row>
    <row r="12" spans="1:5" x14ac:dyDescent="0.25">
      <c r="B12" t="s">
        <v>32</v>
      </c>
      <c r="C12">
        <v>1</v>
      </c>
      <c r="D12">
        <v>1</v>
      </c>
      <c r="E12">
        <v>2.5</v>
      </c>
    </row>
    <row r="13" spans="1:5" x14ac:dyDescent="0.25">
      <c r="B13" t="s">
        <v>33</v>
      </c>
      <c r="C13">
        <v>2</v>
      </c>
      <c r="D13">
        <v>2.5</v>
      </c>
      <c r="E13">
        <v>3</v>
      </c>
    </row>
    <row r="16" spans="1:5" x14ac:dyDescent="0.25">
      <c r="A16" t="s">
        <v>7</v>
      </c>
      <c r="B16" t="s">
        <v>35</v>
      </c>
      <c r="C16">
        <v>3</v>
      </c>
    </row>
    <row r="17" spans="1:3" x14ac:dyDescent="0.25">
      <c r="B17" t="s">
        <v>36</v>
      </c>
      <c r="C17">
        <v>1</v>
      </c>
    </row>
    <row r="19" spans="1:3" x14ac:dyDescent="0.25">
      <c r="A19" t="s">
        <v>8</v>
      </c>
      <c r="B19" t="s">
        <v>39</v>
      </c>
      <c r="C19">
        <v>0.5</v>
      </c>
    </row>
    <row r="20" spans="1:3" x14ac:dyDescent="0.25">
      <c r="B20" t="s">
        <v>40</v>
      </c>
      <c r="C20">
        <v>3</v>
      </c>
    </row>
    <row r="21" spans="1:3" x14ac:dyDescent="0.25">
      <c r="B21" t="s">
        <v>41</v>
      </c>
      <c r="C21">
        <v>1</v>
      </c>
    </row>
    <row r="23" spans="1:3" x14ac:dyDescent="0.25">
      <c r="A23" t="s">
        <v>9</v>
      </c>
      <c r="B23" t="s">
        <v>42</v>
      </c>
      <c r="C23">
        <v>5</v>
      </c>
    </row>
    <row r="24" spans="1:3" x14ac:dyDescent="0.25">
      <c r="B24" t="s">
        <v>43</v>
      </c>
      <c r="C2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2018-09-18T06:18:38Z</dcterms:modified>
</cp:coreProperties>
</file>